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<sst xmlns="http://schemas.openxmlformats.org/spreadsheetml/2006/main" count="182" uniqueCount="67">
  <si>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</si>
  <si>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</si>
  <si>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</si>
  <si>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</si>
  <si>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</si>
  <si>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</si>
  <si>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</si>
  <si>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</si>
  <si>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</si>
  <si>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</si>
  <si>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</si>
  <si>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</si>
  <si>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</si>
  <si>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</si>
  <si>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</si>
  <si>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</si>
  <si>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</si>
  <si>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</si>
  <si>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</si>
  <si>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</si>
  <si>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</si>
  <si>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</si>
  <si>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</si>
  <si>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</si>
  <si>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</si>
  <si>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</si>
  <si>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</si>
  <si>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</si>
  <si>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</si>
  <si>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</si>
  <si>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</si>
  <si>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</si>
  <si>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</si>
  <si>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</si>
  <si>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</si>
  <si>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</si>
  <si>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</si>
  <si>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</si>
  <si>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</si>
  <si>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</si>
  <si>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</si>
  <si>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</si>
  <si>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</si>
  <si>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</si>
  <si>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</si>
  <si>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</si>
  <si>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</si>
  <si>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</si>
  <si>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</si>
  <si>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</si>
  <si>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</si>
  <si>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</si>
  <si>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</si>
  <si>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</si>
  <si>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</si>
  <si>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</si>
  <si>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</si>
  <si>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</si>
  <si>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</si>
  <si>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</si>
  <si>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</si>
  <si>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</si>
  <si>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</si>
  <si>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</si>
  <si>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</si>
  <si>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</si>
  <si>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"Курганская поликлиника №2")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</si>
</sst>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0.00000"/>
    <numFmt numFmtId="165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56"/>
      <name val="Calibri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65" fontId="3" fillId="34" borderId="11" xfId="0" applyNumberFormat="1" applyFont="1" applyFill="1" applyBorder="1" applyAlignment="1">
      <alignment horizontal="center" vertical="center" wrapText="1"/>
    </xf>
    <xf numFmtId="165" fontId="5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32" t="s">
        <v>65</v>
      </c>
      <c r="B2" s="32" t="s">
        <v>0</v>
      </c>
      <c r="C2" s="32" t="s">
        <v>0</v>
      </c>
      <c r="D2" s="32" t="s">
        <v>0</v>
      </c>
      <c r="E2" s="32" t="s">
        <v>0</v>
      </c>
      <c r="F2" s="32" t="s">
        <v>0</v>
      </c>
      <c r="G2" s="32" t="s">
        <v>0</v>
      </c>
      <c r="H2" s="32" t="s">
        <v>0</v>
      </c>
      <c r="I2" s="32" t="s">
        <v>0</v>
      </c>
      <c r="J2" s="32" t="s">
        <v>0</v>
      </c>
      <c r="K2" s="32" t="s">
        <v>0</v>
      </c>
    </row>
    <row r="3" spans="1:16" ht="9.75" customHeight="1">
      <c r="A3" s="32" t="s">
        <v>66</v>
      </c>
      <c r="B3" s="32" t="s">
        <v>1</v>
      </c>
      <c r="C3" s="32" t="s">
        <v>1</v>
      </c>
      <c r="D3" s="32" t="s">
        <v>1</v>
      </c>
      <c r="E3" s="32" t="s">
        <v>1</v>
      </c>
      <c r="F3" s="32" t="s">
        <v>1</v>
      </c>
      <c r="G3" s="32" t="s">
        <v>1</v>
      </c>
      <c r="H3" s="32" t="s">
        <v>1</v>
      </c>
      <c r="I3" s="32" t="s">
        <v>1</v>
      </c>
      <c r="J3" s="32" t="s">
        <v>1</v>
      </c>
      <c r="K3" s="32" t="s">
        <v>1</v>
      </c>
      <c r="L3" s="28" t="s">
        <v>61</v>
      </c>
      <c r="M3" s="29"/>
      <c r="N3" s="29"/>
      <c r="O3" s="29"/>
      <c r="P3" s="29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30" t="s">
        <v>51</v>
      </c>
      <c r="C7" s="30"/>
      <c r="D7" s="30"/>
      <c r="E7" s="30"/>
      <c r="F7" s="30"/>
      <c r="G7" s="30"/>
      <c r="H7" s="9">
        <f>SUM(H8:H23)</f>
        <v>15.5</v>
      </c>
      <c r="I7" s="4">
        <f>IF(V_пр_1_8&gt;0,1,0)</f>
        <v>1</v>
      </c>
      <c r="J7" s="4"/>
      <c r="L7" s="14"/>
      <c r="M7" s="14"/>
      <c r="N7" s="14"/>
      <c r="O7" s="9">
        <f>SUM(O8:O23)</f>
        <v>13</v>
      </c>
      <c r="P7" s="26">
        <f>SUM(P8:P23)</f>
        <v>5</v>
      </c>
      <c r="Q7" s="12">
        <f>IF(E7=0,0,MAX(O7,P7))</f>
        <v>0</v>
      </c>
    </row>
    <row r="8" spans="1:17" ht="33.75">
      <c r="A8" s="17" t="s">
        <v>20</v>
      </c>
      <c r="B8" s="2">
        <v>0.0010638</v>
      </c>
      <c r="C8" s="4" t="s">
        <v>50</v>
      </c>
      <c r="D8" s="4" t="s">
        <v>50</v>
      </c>
      <c r="E8" s="2">
        <v>0.0008779</v>
      </c>
      <c r="F8" s="2">
        <f>IF(AND(B8=0,E8&gt;0),100,(IF(B8=0,0,E8/B8*100-100)))</f>
        <v>-17.475089302500464</v>
      </c>
      <c r="G8" s="4" t="s">
        <v>50</v>
      </c>
      <c r="H8" s="10">
        <f>Q8</f>
        <v>0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</v>
      </c>
      <c r="Q8" s="12">
        <f aca="true" t="shared" si="0" ref="Q8:Q37">IF(E8=0,0,MAX(O8,P8))</f>
        <v>0</v>
      </c>
    </row>
    <row r="9" spans="1:17" ht="78.75">
      <c r="A9" s="17" t="s">
        <v>21</v>
      </c>
      <c r="B9" s="2">
        <v>0.000451</v>
      </c>
      <c r="C9" s="4" t="s">
        <v>50</v>
      </c>
      <c r="D9" s="4" t="s">
        <v>50</v>
      </c>
      <c r="E9" s="2">
        <v>0.0004238</v>
      </c>
      <c r="F9" s="2">
        <f>IF(AND(B9=0,E9&gt;0),100,(IF(B9=0,0,E9/B9*100-100)))</f>
        <v>-6.031042128603104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0.0003833</v>
      </c>
      <c r="C10" s="4" t="s">
        <v>50</v>
      </c>
      <c r="D10" s="4" t="s">
        <v>50</v>
      </c>
      <c r="E10" s="2">
        <v>0.000625</v>
      </c>
      <c r="F10" s="2">
        <f>IF(AND(B10=0,E10&gt;0),100,(IF(B10=0,0,E10/B10*100-100)))</f>
        <v>63.057657187581526</v>
      </c>
      <c r="G10" s="4" t="s">
        <v>50</v>
      </c>
      <c r="H10" s="10">
        <f t="shared" si="1"/>
        <v>1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1</v>
      </c>
      <c r="P10" s="11">
        <f>IF(E10=N10,1,(IF(E10&gt;L10,0.5,0)))</f>
        <v>0</v>
      </c>
      <c r="Q10" s="12">
        <f t="shared" si="0"/>
        <v>1</v>
      </c>
    </row>
    <row r="11" spans="1:17" ht="78.75">
      <c r="A11" s="17" t="s">
        <v>23</v>
      </c>
      <c r="B11" s="2">
        <v>0.0003448</v>
      </c>
      <c r="C11" s="4" t="s">
        <v>50</v>
      </c>
      <c r="D11" s="4" t="s">
        <v>50</v>
      </c>
      <c r="E11" s="2">
        <v>0.0002041</v>
      </c>
      <c r="F11" s="2">
        <f>IF(AND(B11=0,E11&gt;0),100,(IF(B11=0,0,E11/B11*100-100)))</f>
        <v>-40.80626450116009</v>
      </c>
      <c r="G11" s="4" t="s">
        <v>50</v>
      </c>
      <c r="H11" s="10">
        <f t="shared" si="1"/>
        <v>0</v>
      </c>
      <c r="I11" s="4">
        <f>IF(OR(V_пр_5_2&gt;0,V_пр_5_5&gt;0,V_пр_5_6&gt;0),1,0)</f>
        <v>1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0.0002905</v>
      </c>
      <c r="C12" s="4" t="s">
        <v>50</v>
      </c>
      <c r="D12" s="4" t="s">
        <v>50</v>
      </c>
      <c r="E12" s="2">
        <v>0.0002102</v>
      </c>
      <c r="F12" s="2">
        <f>IF(AND(B12=0,E12&gt;0),100,(IF(B12=0,0,E12/B12*100-100)))</f>
        <v>-27.641996557659226</v>
      </c>
      <c r="G12" s="4" t="s">
        <v>50</v>
      </c>
      <c r="H12" s="10">
        <f t="shared" si="1"/>
        <v>0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>
        <v>1</v>
      </c>
      <c r="C13" s="2">
        <v>0.95</v>
      </c>
      <c r="D13" s="4" t="s">
        <v>50</v>
      </c>
      <c r="E13" s="2">
        <v>1</v>
      </c>
      <c r="F13" s="4" t="s">
        <v>50</v>
      </c>
      <c r="G13" s="2">
        <f>IF(C13=0,0,E13/C13*100)</f>
        <v>105.26315789473684</v>
      </c>
      <c r="H13" s="10">
        <f t="shared" si="1"/>
        <v>2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2</v>
      </c>
      <c r="P13" s="11">
        <f>IF(E13&gt;L13,1,0)</f>
        <v>1</v>
      </c>
      <c r="Q13" s="12">
        <f t="shared" si="0"/>
        <v>2</v>
      </c>
    </row>
    <row r="14" spans="1:17" ht="78.75">
      <c r="A14" s="17" t="s">
        <v>26</v>
      </c>
      <c r="B14" s="2">
        <v>2.57E-05</v>
      </c>
      <c r="C14" s="4" t="s">
        <v>50</v>
      </c>
      <c r="D14" s="4" t="s">
        <v>50</v>
      </c>
      <c r="E14" s="2">
        <v>0.0002352</v>
      </c>
      <c r="F14" s="2">
        <f>IF(AND(B14=0,E14&gt;0),100,(IF(B14=0,0,E14/B14*100-100)))</f>
        <v>815.1750972762645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0.0014151</v>
      </c>
      <c r="C15" s="4" t="s">
        <v>50</v>
      </c>
      <c r="D15" s="4" t="s">
        <v>50</v>
      </c>
      <c r="E15" s="2">
        <v>0.0012542</v>
      </c>
      <c r="F15" s="2">
        <f>IF(AND(B15=0,E15&gt;0),100,(IF(B15=0,0,E15/B15*100-100)))</f>
        <v>-11.37022118578193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1.92E-05</v>
      </c>
      <c r="C16" s="2">
        <v>1</v>
      </c>
      <c r="D16" s="4" t="s">
        <v>50</v>
      </c>
      <c r="E16" s="2">
        <v>0.0001615</v>
      </c>
      <c r="F16" s="4" t="s">
        <v>50</v>
      </c>
      <c r="G16" s="2">
        <f>IF(C16=0,0,E16/C16*100)</f>
        <v>0.01615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1.42E-05</v>
      </c>
      <c r="C17" s="2">
        <v>1</v>
      </c>
      <c r="D17" s="4" t="s">
        <v>50</v>
      </c>
      <c r="E17" s="2">
        <v>9.1E-05</v>
      </c>
      <c r="F17" s="4" t="s">
        <v>50</v>
      </c>
      <c r="G17" s="2">
        <f>IF(C17=0,0,E17/C17*100)</f>
        <v>0.0091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5.2E-06</v>
      </c>
      <c r="C18" s="2">
        <v>1</v>
      </c>
      <c r="D18" s="4" t="s">
        <v>50</v>
      </c>
      <c r="E18" s="2">
        <v>5.41E-05</v>
      </c>
      <c r="F18" s="4" t="s">
        <v>50</v>
      </c>
      <c r="G18" s="2">
        <f>IF(C18=0,0,E18/C18*100)</f>
        <v>0.00541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0.0060063</v>
      </c>
      <c r="C19" s="4" t="s">
        <v>50</v>
      </c>
      <c r="D19" s="4" t="s">
        <v>50</v>
      </c>
      <c r="E19" s="2">
        <v>0.0048817</v>
      </c>
      <c r="F19" s="2">
        <f>IF(AND(B19=0,E19&gt;0),100,(IF(B19=0,0,E19/B19*100-100)))</f>
        <v>-18.72367347618335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0.001061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2E-07</v>
      </c>
      <c r="C21" s="4" t="s">
        <v>50</v>
      </c>
      <c r="D21" s="4" t="s">
        <v>50</v>
      </c>
      <c r="E21" s="2">
        <v>1.7E-06</v>
      </c>
      <c r="F21" s="2">
        <f>IF(AND(B21=0,E21&gt;0),100,(IF(B21=0,0,E21/B21*100-100)))</f>
        <v>750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0.14966666666666667</v>
      </c>
      <c r="E22" s="2">
        <v>0.1204</v>
      </c>
      <c r="F22" s="2">
        <f>IF(AND(D22=0,E22&gt;0),100,(IF(D22=0,0,E22/D22*100-100)))</f>
        <v>-19.554565701559028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0</v>
      </c>
      <c r="Q22" s="12">
        <f t="shared" si="0"/>
        <v>3</v>
      </c>
    </row>
    <row r="23" spans="1:17" ht="45">
      <c r="A23" s="17" t="s">
        <v>35</v>
      </c>
      <c r="B23" s="4" t="s">
        <v>50</v>
      </c>
      <c r="C23" s="4" t="s">
        <v>50</v>
      </c>
      <c r="D23" s="2">
        <v>4.1433333333333335E-05</v>
      </c>
      <c r="E23" s="2">
        <v>2.46E-05</v>
      </c>
      <c r="F23" s="2">
        <f>IF(AND(D23=0,E23&gt;0),100,(IF(D23=0,0,E23/D23*100-100)))</f>
        <v>-40.62751407884151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30" t="s">
        <v>52</v>
      </c>
      <c r="C24" s="30"/>
      <c r="D24" s="30"/>
      <c r="E24" s="30"/>
      <c r="F24" s="30"/>
      <c r="G24" s="30"/>
      <c r="H24" s="10">
        <f>SUM(H25:H31)</f>
        <v>0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0.5</v>
      </c>
      <c r="P24" s="11">
        <f>SUM(P25:P31)</f>
        <v>3</v>
      </c>
      <c r="Q24" s="12">
        <f t="shared" si="0"/>
        <v>0</v>
      </c>
    </row>
    <row r="25" spans="1:17" s="24" customFormat="1" ht="22.5">
      <c r="A25" s="18" t="s">
        <v>36</v>
      </c>
      <c r="B25" s="19" t="s">
        <v>50</v>
      </c>
      <c r="C25" s="20">
        <v>0</v>
      </c>
      <c r="D25" s="19" t="s">
        <v>50</v>
      </c>
      <c r="E25" s="20">
        <v>0</v>
      </c>
      <c r="F25" s="19" t="s">
        <v>50</v>
      </c>
      <c r="G25" s="20">
        <f aca="true" t="shared" si="2" ref="G25:G30">IF(C25=0,0,E25/C25*100)</f>
        <v>0</v>
      </c>
      <c r="H25" s="10">
        <f t="shared" si="1"/>
        <v>0</v>
      </c>
      <c r="I25" s="19">
        <f>IF(OR(V_пр_19_3&gt;0,V_пр_19_5&gt;0,V_пр_19_7&gt;0),1,0)</f>
        <v>0</v>
      </c>
      <c r="J25" s="19"/>
      <c r="K25" s="22"/>
      <c r="L25" s="23">
        <v>0.7846</v>
      </c>
      <c r="M25" s="23">
        <v>0.66</v>
      </c>
      <c r="N25" s="23">
        <v>1</v>
      </c>
      <c r="O25" s="21">
        <f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f t="shared" si="2"/>
        <v>0</v>
      </c>
      <c r="H26" s="10">
        <f t="shared" si="1"/>
        <v>0</v>
      </c>
      <c r="I26" s="4">
        <f>IF(OR(V_пр_20_3&gt;0,V_пр_20_5&gt;0,V_пр_20_7&gt;0),1,0)</f>
        <v>0</v>
      </c>
      <c r="J26" s="4"/>
      <c r="L26" s="14">
        <v>0.8</v>
      </c>
      <c r="M26" s="14">
        <v>0.4286</v>
      </c>
      <c r="N26" s="14">
        <v>1</v>
      </c>
      <c r="O26" s="27">
        <f>IF(G26&gt;=100,1,0)</f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f t="shared" si="2"/>
        <v>0</v>
      </c>
      <c r="H27" s="10">
        <f t="shared" si="1"/>
        <v>0</v>
      </c>
      <c r="I27" s="4">
        <f>IF(OR(V_пр_21_3&gt;0,V_пр_21_5&gt;0,V_пр_21_7&gt;0),1,0)</f>
        <v>0</v>
      </c>
      <c r="J27" s="4"/>
      <c r="L27" s="14">
        <v>0.787</v>
      </c>
      <c r="M27" s="14">
        <v>0</v>
      </c>
      <c r="N27" s="14">
        <v>1</v>
      </c>
      <c r="O27" s="27">
        <f>IF(G27&gt;=100,1,0)</f>
        <v>0</v>
      </c>
      <c r="P27" s="11">
        <f>IF(E27&gt;L27,0.5,0)</f>
        <v>0</v>
      </c>
      <c r="Q27" s="12">
        <f t="shared" si="0"/>
        <v>0</v>
      </c>
    </row>
    <row r="28" spans="1:17" ht="56.25">
      <c r="A28" s="17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f t="shared" si="2"/>
        <v>0</v>
      </c>
      <c r="H28" s="10">
        <f t="shared" si="1"/>
        <v>0</v>
      </c>
      <c r="I28" s="4">
        <f>IF(OR(V_пр_22_3&gt;0,V_пр_22_5&gt;0,V_пр_22_7&gt;0),1,0)</f>
        <v>0</v>
      </c>
      <c r="J28" s="4"/>
      <c r="L28" s="14">
        <v>0.78</v>
      </c>
      <c r="M28" s="14">
        <v>0.1176</v>
      </c>
      <c r="N28" s="14">
        <v>1</v>
      </c>
      <c r="O28" s="27">
        <f>IF(G28&gt;=100,1,0)</f>
        <v>0</v>
      </c>
      <c r="P28" s="11">
        <f>IF(E28&gt;L28,0.5,0)</f>
        <v>0</v>
      </c>
      <c r="Q28" s="12">
        <f t="shared" si="0"/>
        <v>0</v>
      </c>
    </row>
    <row r="29" spans="1:17" ht="56.25">
      <c r="A29" s="17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f t="shared" si="2"/>
        <v>0</v>
      </c>
      <c r="H29" s="10">
        <f t="shared" si="1"/>
        <v>0</v>
      </c>
      <c r="I29" s="4">
        <f>IF(OR(V_пр_23_3&gt;0,V_пр_23_5&gt;0,V_пр_23_7&gt;0),1,0)</f>
        <v>0</v>
      </c>
      <c r="J29" s="4"/>
      <c r="L29" s="14">
        <v>0.883</v>
      </c>
      <c r="M29" s="14">
        <v>0</v>
      </c>
      <c r="N29" s="14">
        <v>1</v>
      </c>
      <c r="O29" s="27">
        <f>IF(G29&gt;=100,1,0)</f>
        <v>0</v>
      </c>
      <c r="P29" s="11">
        <f>IF(E29&gt;L29,1,0)</f>
        <v>0</v>
      </c>
      <c r="Q29" s="12">
        <f t="shared" si="0"/>
        <v>0</v>
      </c>
    </row>
    <row r="30" spans="1:17" ht="90">
      <c r="A30" s="17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f t="shared" si="2"/>
        <v>0</v>
      </c>
      <c r="H30" s="10">
        <f t="shared" si="1"/>
        <v>0</v>
      </c>
      <c r="I30" s="4">
        <f>IF(OR(V_пр_24_3&gt;0,V_пр_24_5&gt;0,V_пр_24_7&gt;0),1,0)</f>
        <v>0</v>
      </c>
      <c r="J30" s="4"/>
      <c r="L30" s="14">
        <v>0.883</v>
      </c>
      <c r="M30" s="14">
        <v>0.6714</v>
      </c>
      <c r="N30" s="14">
        <v>1</v>
      </c>
      <c r="O30" s="27">
        <f>IF(G30&gt;=100,1,0)</f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f>IF(AND(D31=0,E31&gt;0),100,(IF(D31=0,0,E31/D31*100-100)))</f>
        <v>0</v>
      </c>
      <c r="G31" s="4" t="s">
        <v>50</v>
      </c>
      <c r="H31" s="10">
        <f t="shared" si="1"/>
        <v>0</v>
      </c>
      <c r="I31" s="4">
        <f>IF(OR(V_пр_25_4&gt;0,V_пр_25_5&gt;0,V_пр_25_6&gt;0),1,0)</f>
        <v>0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0.5</v>
      </c>
      <c r="P31" s="11">
        <f>IF(E31=M31,3,(IF(E31&lt;L31,0.5,0)))</f>
        <v>3</v>
      </c>
      <c r="Q31" s="12">
        <f t="shared" si="0"/>
        <v>0</v>
      </c>
    </row>
    <row r="32" spans="1:17" ht="15">
      <c r="A32" s="17"/>
      <c r="B32" s="30" t="s">
        <v>53</v>
      </c>
      <c r="C32" s="30"/>
      <c r="D32" s="30"/>
      <c r="E32" s="30"/>
      <c r="F32" s="30"/>
      <c r="G32" s="30"/>
      <c r="H32" s="10">
        <f>SUM(H33:H37)</f>
        <v>1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2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</v>
      </c>
      <c r="C34" s="2">
        <v>0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0">
        <f t="shared" si="1"/>
        <v>0</v>
      </c>
      <c r="I34" s="4">
        <f>IF(OR(V_пр_28_3&gt;0,V_пр_28_5&gt;0,V_пр_28_7&gt;0),1,0)</f>
        <v>0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0.0009259</v>
      </c>
      <c r="C36" s="4" t="s">
        <v>50</v>
      </c>
      <c r="D36" s="4" t="s">
        <v>50</v>
      </c>
      <c r="E36" s="2">
        <v>0.0029412</v>
      </c>
      <c r="F36" s="2">
        <f>IF(AND(B36=0,E36&gt;0),100,(IF(B36=0,0,E36/B36*100-100)))</f>
        <v>217.65849443784424</v>
      </c>
      <c r="G36" s="4" t="s">
        <v>50</v>
      </c>
      <c r="H36" s="10">
        <f t="shared" si="1"/>
        <v>1</v>
      </c>
      <c r="I36" s="4">
        <f>IF(OR(V_пр_30_2&gt;0,V_пр_30_5&gt;0,V_пр_30_6&gt;0),1,0)</f>
        <v>1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1</v>
      </c>
      <c r="P36" s="11">
        <f>IF(E36=N36,1,(IF(E36&gt;L36,0.5,0)))</f>
        <v>1</v>
      </c>
      <c r="Q36" s="12">
        <f t="shared" si="0"/>
        <v>1</v>
      </c>
    </row>
    <row r="37" spans="1:17" ht="45">
      <c r="A37" s="17" t="s">
        <v>47</v>
      </c>
      <c r="B37" s="4">
        <v>0</v>
      </c>
      <c r="C37" s="2">
        <v>0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0">
        <f t="shared" si="1"/>
        <v>0</v>
      </c>
      <c r="I37" s="4">
        <f>IF(OR(V_пр_31_3&gt;0,V_пр_31_5&gt;0,V_пр_31_7&gt;0),1,0)</f>
        <v>0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30" t="s">
        <v>48</v>
      </c>
      <c r="C38" s="30"/>
      <c r="D38" s="30"/>
      <c r="E38" s="30"/>
      <c r="F38" s="30"/>
      <c r="G38" s="30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30" t="s">
        <v>54</v>
      </c>
      <c r="C46" s="30"/>
      <c r="D46" s="30"/>
      <c r="E46" s="30"/>
      <c r="F46" s="30"/>
      <c r="G46" s="30"/>
      <c r="H46" s="9">
        <f>V_пр_32_8+V_пр_26_8+V_пр_18_8+V_пр_1_8</f>
        <v>16.5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16.5</v>
      </c>
      <c r="P46" s="26">
        <f>V_пр_32_8+V_пр_26_8+V_пр_18_8+V_пр_1_8</f>
        <v>16.5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1" t="s">
        <v>56</v>
      </c>
      <c r="B49" s="31" t="s">
        <v>56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56</v>
      </c>
      <c r="J49" s="31" t="s">
        <v>56</v>
      </c>
      <c r="K49" s="31" t="s">
        <v>56</v>
      </c>
    </row>
    <row r="50" spans="1:11" ht="15">
      <c r="A50" s="31" t="s">
        <v>57</v>
      </c>
      <c r="B50" s="31" t="s">
        <v>57</v>
      </c>
      <c r="C50" s="31" t="s">
        <v>57</v>
      </c>
      <c r="D50" s="31" t="s">
        <v>57</v>
      </c>
      <c r="E50" s="31" t="s">
        <v>57</v>
      </c>
      <c r="F50" s="31" t="s">
        <v>57</v>
      </c>
      <c r="G50" s="31" t="s">
        <v>57</v>
      </c>
      <c r="H50" s="31" t="s">
        <v>57</v>
      </c>
      <c r="I50" s="31" t="s">
        <v>57</v>
      </c>
      <c r="J50" s="31" t="s">
        <v>57</v>
      </c>
      <c r="K50" s="31" t="s">
        <v>57</v>
      </c>
    </row>
  </sheetData>
  <sheetProtection/>
  <autoFilter ref="A5:Q46"/>
  <mergeCells count="10">
    <mergeCell ref="A2:K2"/>
    <mergeCell ref="A3:K3"/>
    <mergeCell ref="B7:G7"/>
    <mergeCell ref="B24:G24"/>
    <mergeCell ref="B32:G32"/>
    <mergeCell ref="L3:P3"/>
    <mergeCell ref="B38:G38"/>
    <mergeCell ref="B46:G46"/>
    <mergeCell ref="A49:K49"/>
    <mergeCell ref="A50:K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Колупаева А.С.</cp:lastModifiedBy>
  <cp:lastPrinted>2022-11-25T10:14:21Z</cp:lastPrinted>
  <dcterms:created xsi:type="dcterms:W3CDTF">2022-06-27T03:43:26Z</dcterms:created>
  <dcterms:modified xsi:type="dcterms:W3CDTF">2022-12-27T08:29:28Z</dcterms:modified>
  <cp:category/>
  <cp:version/>
  <cp:contentType/>
  <cp:contentStatus/>
</cp:coreProperties>
</file>